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ow to use" sheetId="1" state="visible" r:id="rId3"/>
    <sheet name="Forecast" sheetId="2" state="visible" r:id="rId4"/>
  </sheets>
  <definedNames>
    <definedName function="false" hidden="false" localSheetId="1" name="_xlnm.Print_Titles" vbProcedure="false">Forecast!$A:$A</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A13" authorId="0">
      <text>
        <r>
          <rPr>
            <sz val="10"/>
            <rFont val="Arial"/>
            <family val="2"/>
          </rPr>
          <t xml:space="preserve">What customers will actually pay you that week, starting with invoices already sent.</t>
        </r>
      </text>
    </comment>
    <comment ref="A22" authorId="0">
      <text>
        <r>
          <rPr>
            <sz val="10"/>
            <rFont val="Arial"/>
            <family val="2"/>
          </rPr>
          <t xml:space="preserve">Unpaid bills in your books, in the week each is due. Past-due bills: weeks 1 and 2.</t>
        </r>
      </text>
    </comment>
    <comment ref="A23" authorId="0">
      <text>
        <r>
          <rPr>
            <sz val="10"/>
            <rFont val="Arial"/>
            <family val="2"/>
          </rPr>
          <t xml:space="preserve">Principal and interest. Only the interest shows on your profit and loss.</t>
        </r>
      </text>
    </comment>
    <comment ref="A24" authorId="0">
      <text>
        <r>
          <rPr>
            <sz val="10"/>
            <rFont val="Arial"/>
            <family val="2"/>
          </rPr>
          <t xml:space="preserve">Draws or distributions. Not on your profit and loss, so easy to forget.</t>
        </r>
      </text>
    </comment>
    <comment ref="A25" authorId="0">
      <text>
        <r>
          <rPr>
            <sz val="10"/>
            <rFont val="Arial"/>
            <family val="2"/>
          </rPr>
          <t xml:space="preserve">Estimated taxes and sales tax. Example: a January 15 estimated payment.</t>
        </r>
      </text>
    </comment>
  </commentList>
</comments>
</file>

<file path=xl/sharedStrings.xml><?xml version="1.0" encoding="utf-8"?>
<sst xmlns="http://schemas.openxmlformats.org/spreadsheetml/2006/main" count="64" uniqueCount="63">
  <si>
    <t xml:space="preserve">13-week cash forecast</t>
  </si>
  <si>
    <t xml:space="preserve">From Nori, the AI CFO · noricap.com</t>
  </si>
  <si>
    <t xml:space="preserve">What this is</t>
  </si>
  <si>
    <t xml:space="preserve">A week-by-week view of the cash coming in and going out of your business over the next 13 weeks (about a quarter), so you can see a tight week coming while there is still time to act.</t>
  </si>
  <si>
    <t xml:space="preserve">How to fill it in</t>
  </si>
  <si>
    <t xml:space="preserve">1. On the Forecast tab, fill in the yellow cells: your company name, the Monday this forecast starts, today's cash in the bank, and the minimum cash you never want to go below.</t>
  </si>
  <si>
    <t xml:space="preserve">2. Replace the blue example numbers with your own, week by week. Black cells are formulas: leave them alone.</t>
  </si>
  <si>
    <t xml:space="preserve">3. Customer collections: what customers will actually pay you that week, not what you invoice. Start with the invoices you are owed, by when you expect each to be paid.</t>
  </si>
  <si>
    <t xml:space="preserve">4. Bills already entered: unpaid supplier bills in your books, in the week each is due. Past-due bills go in weeks 1 and 2.</t>
  </si>
  <si>
    <t xml:space="preserve">5. Do not forget what your profit and loss does not show: loan principal, owner withdrawals, estimated taxes and equipment purchases.</t>
  </si>
  <si>
    <t xml:space="preserve">6. Any week where closing cash falls below your minimum turns red. Each week, roll the forecast forward: replace the week just finished with actuals and add a new week 13.</t>
  </si>
  <si>
    <t xml:space="preserve">Colors</t>
  </si>
  <si>
    <t xml:space="preserve">Yellow fill: settings to fill in · Blue text: numbers you type · Black text: formulas</t>
  </si>
  <si>
    <t xml:space="preserve">Tired of updating it by hand?</t>
  </si>
  <si>
    <t xml:space="preserve">Nori builds and refreshes this forecast every day from your QuickBooks or Xero books, including the invoices you are owed, the bills you have entered and your regular payments, and warns you before cash drops below your minimum. 7-day free trial at noricap.com.</t>
  </si>
  <si>
    <t xml:space="preserve">This template is a planning aid, not financial, tax or investment advice.</t>
  </si>
  <si>
    <t xml:space="preserve">Example figures in blue: replace them with yours. Yellow cells are settings.</t>
  </si>
  <si>
    <t xml:space="preserve">Company</t>
  </si>
  <si>
    <t xml:space="preserve">Example Supply Co.</t>
  </si>
  <si>
    <t xml:space="preserve">Week 1 starts (a Monday)</t>
  </si>
  <si>
    <t xml:space="preserve">Cash in the bank today ($)</t>
  </si>
  <si>
    <t xml:space="preserve">Starting point for week 1</t>
  </si>
  <si>
    <t xml:space="preserve">Minimum cash ($)</t>
  </si>
  <si>
    <t xml:space="preserve">Weeks below this turn red</t>
  </si>
  <si>
    <t xml:space="preserve">Week</t>
  </si>
  <si>
    <t xml:space="preserve">W1</t>
  </si>
  <si>
    <t xml:space="preserve">W2</t>
  </si>
  <si>
    <t xml:space="preserve">W3</t>
  </si>
  <si>
    <t xml:space="preserve">W4</t>
  </si>
  <si>
    <t xml:space="preserve">W5</t>
  </si>
  <si>
    <t xml:space="preserve">W6</t>
  </si>
  <si>
    <t xml:space="preserve">W7</t>
  </si>
  <si>
    <t xml:space="preserve">W8</t>
  </si>
  <si>
    <t xml:space="preserve">W9</t>
  </si>
  <si>
    <t xml:space="preserve">W10</t>
  </si>
  <si>
    <t xml:space="preserve">W11</t>
  </si>
  <si>
    <t xml:space="preserve">W12</t>
  </si>
  <si>
    <t xml:space="preserve">W13</t>
  </si>
  <si>
    <t xml:space="preserve">13 weeks</t>
  </si>
  <si>
    <t xml:space="preserve">Week starting</t>
  </si>
  <si>
    <t xml:space="preserve">Cash coming in</t>
  </si>
  <si>
    <t xml:space="preserve">   Customer collections</t>
  </si>
  <si>
    <t xml:space="preserve">   Cash sales</t>
  </si>
  <si>
    <t xml:space="preserve">   Other cash in</t>
  </si>
  <si>
    <t xml:space="preserve">Total cash in</t>
  </si>
  <si>
    <t xml:space="preserve">Cash going out</t>
  </si>
  <si>
    <t xml:space="preserve">   Payroll</t>
  </si>
  <si>
    <t xml:space="preserve">   Rent</t>
  </si>
  <si>
    <t xml:space="preserve">   Suppliers and inventory</t>
  </si>
  <si>
    <t xml:space="preserve">   Bills already entered</t>
  </si>
  <si>
    <t xml:space="preserve">   Loan payments</t>
  </si>
  <si>
    <t xml:space="preserve">   Owner withdrawals</t>
  </si>
  <si>
    <t xml:space="preserve">   Taxes</t>
  </si>
  <si>
    <t xml:space="preserve">   Other spending</t>
  </si>
  <si>
    <t xml:space="preserve">Total cash out</t>
  </si>
  <si>
    <t xml:space="preserve">Net cash flow</t>
  </si>
  <si>
    <t xml:space="preserve">Opening cash</t>
  </si>
  <si>
    <t xml:space="preserve">Closing cash</t>
  </si>
  <si>
    <t xml:space="preserve">Cushion over minimum</t>
  </si>
  <si>
    <t xml:space="preserve">Lowest closing cash</t>
  </si>
  <si>
    <t xml:space="preserve">Lowest week</t>
  </si>
  <si>
    <t xml:space="preserve">Weeks below minimum</t>
  </si>
  <si>
    <t xml:space="preserve">Nori builds this forecast from your QuickBooks or Xero books and refreshes it daily: noricap.com</t>
  </si>
</sst>
</file>

<file path=xl/styles.xml><?xml version="1.0" encoding="utf-8"?>
<styleSheet xmlns="http://schemas.openxmlformats.org/spreadsheetml/2006/main">
  <numFmts count="4">
    <numFmt numFmtId="164" formatCode="General"/>
    <numFmt numFmtId="165" formatCode="mm/dd/yyyy"/>
    <numFmt numFmtId="166" formatCode="\$#,##0;&quot;($&quot;#,##0\);\-"/>
    <numFmt numFmtId="167" formatCode="mmm\ d"/>
  </numFmts>
  <fonts count="13">
    <font>
      <sz val="11"/>
      <color theme="1"/>
      <name val="Calibri"/>
      <family val="2"/>
      <charset val="1"/>
    </font>
    <font>
      <sz val="10"/>
      <name val="Arial"/>
      <family val="0"/>
    </font>
    <font>
      <sz val="10"/>
      <name val="Arial"/>
      <family val="0"/>
    </font>
    <font>
      <sz val="10"/>
      <name val="Arial"/>
      <family val="0"/>
    </font>
    <font>
      <b val="true"/>
      <sz val="16"/>
      <color rgb="FF1E5A44"/>
      <name val="Arial"/>
      <family val="0"/>
      <charset val="1"/>
    </font>
    <font>
      <sz val="11"/>
      <color rgb="FF4C5E55"/>
      <name val="Arial"/>
      <family val="0"/>
      <charset val="1"/>
    </font>
    <font>
      <b val="true"/>
      <sz val="11"/>
      <name val="Arial"/>
      <family val="0"/>
      <charset val="1"/>
    </font>
    <font>
      <sz val="11"/>
      <name val="Arial"/>
      <family val="0"/>
      <charset val="1"/>
    </font>
    <font>
      <i val="true"/>
      <sz val="11"/>
      <color rgb="FF4C5E55"/>
      <name val="Arial"/>
      <family val="0"/>
      <charset val="1"/>
    </font>
    <font>
      <sz val="11"/>
      <color rgb="FF0000FF"/>
      <name val="Arial"/>
      <family val="0"/>
      <charset val="1"/>
    </font>
    <font>
      <b val="true"/>
      <sz val="11"/>
      <color rgb="FFFFFFFF"/>
      <name val="Arial"/>
      <family val="0"/>
      <charset val="1"/>
    </font>
    <font>
      <b val="true"/>
      <sz val="11"/>
      <color rgb="FF1E5A44"/>
      <name val="Arial"/>
      <family val="0"/>
      <charset val="1"/>
    </font>
    <font>
      <sz val="10"/>
      <name val="Arial"/>
      <family val="2"/>
    </font>
  </fonts>
  <fills count="6">
    <fill>
      <patternFill patternType="none"/>
    </fill>
    <fill>
      <patternFill patternType="gray125"/>
    </fill>
    <fill>
      <patternFill patternType="solid">
        <fgColor rgb="FFFFFF00"/>
        <bgColor rgb="FFFFFF00"/>
      </patternFill>
    </fill>
    <fill>
      <patternFill patternType="solid">
        <fgColor rgb="FF1E5A44"/>
        <bgColor rgb="FF4C5E55"/>
      </patternFill>
    </fill>
    <fill>
      <patternFill patternType="solid">
        <fgColor rgb="FFDCE8E0"/>
        <bgColor rgb="FFF1F4F1"/>
      </patternFill>
    </fill>
    <fill>
      <patternFill patternType="solid">
        <fgColor rgb="FFF1F4F1"/>
        <bgColor rgb="FFFFFFFF"/>
      </patternFill>
    </fill>
  </fills>
  <borders count="2">
    <border diagonalUp="false" diagonalDown="false">
      <left/>
      <right/>
      <top/>
      <bottom/>
      <diagonal/>
    </border>
    <border diagonalUp="false" diagonalDown="false">
      <left/>
      <right/>
      <top style="thin">
        <color rgb="FF16231D"/>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5" fontId="9" fillId="2" borderId="0" xfId="0" applyFont="true" applyBorder="false" applyAlignment="false" applyProtection="false">
      <alignment horizontal="general" vertical="bottom" textRotation="0" wrapText="false" indent="0" shrinkToFit="false"/>
      <protection locked="true" hidden="false"/>
    </xf>
    <xf numFmtId="166" fontId="9" fillId="2"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right"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true" applyProtection="false">
      <alignment horizontal="right"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6" fillId="5" borderId="0" xfId="0" applyFont="true" applyBorder="false" applyAlignment="false" applyProtection="false">
      <alignment horizontal="general" vertical="bottom" textRotation="0" wrapText="false" indent="0" shrinkToFit="false"/>
      <protection locked="true" hidden="false"/>
    </xf>
    <xf numFmtId="166" fontId="6" fillId="5"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B0362C"/>
      </font>
      <fill>
        <patternFill>
          <bgColor rgb="FFF6D5D2"/>
        </patternFill>
      </fill>
    </dxf>
    <dxf>
      <font>
        <name val="Arial"/>
        <charset val="1"/>
        <family val="0"/>
        <color rgb="FFB0362C"/>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1F4F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8E0"/>
      <rgbColor rgb="FFFFFF99"/>
      <rgbColor rgb="FF99CCFF"/>
      <rgbColor rgb="FFFF99CC"/>
      <rgbColor rgb="FFCC99FF"/>
      <rgbColor rgb="FFF6D5D2"/>
      <rgbColor rgb="FF3366FF"/>
      <rgbColor rgb="FF33CCCC"/>
      <rgbColor rgb="FF99CC00"/>
      <rgbColor rgb="FFFFCC00"/>
      <rgbColor rgb="FFFF9900"/>
      <rgbColor rgb="FFFF6600"/>
      <rgbColor rgb="FF4C5E55"/>
      <rgbColor rgb="FF969696"/>
      <rgbColor rgb="FF003366"/>
      <rgbColor rgb="FF339966"/>
      <rgbColor rgb="FF16231D"/>
      <rgbColor rgb="FF333300"/>
      <rgbColor rgb="FFB0362C"/>
      <rgbColor rgb="FF993366"/>
      <rgbColor rgb="FF333399"/>
      <rgbColor rgb="FF1E5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26.85" hidden="false" customHeight="false" outlineLevel="0" collapsed="false">
      <c r="B6" s="5" t="s">
        <v>3</v>
      </c>
    </row>
    <row r="7" customFormat="false" ht="15" hidden="false" customHeight="false" outlineLevel="0" collapsed="false">
      <c r="B7" s="3"/>
    </row>
    <row r="8" customFormat="false" ht="15" hidden="false" customHeight="false" outlineLevel="0" collapsed="false">
      <c r="B8" s="4" t="s">
        <v>4</v>
      </c>
    </row>
    <row r="9" customFormat="false" ht="26.85" hidden="false" customHeight="false" outlineLevel="0" collapsed="false">
      <c r="B9" s="5" t="s">
        <v>5</v>
      </c>
    </row>
    <row r="10" customFormat="false" ht="26.85" hidden="false" customHeight="false" outlineLevel="0" collapsed="false">
      <c r="B10" s="5" t="s">
        <v>6</v>
      </c>
    </row>
    <row r="11" customFormat="false" ht="26.85" hidden="false" customHeight="false" outlineLevel="0" collapsed="false">
      <c r="B11" s="5" t="s">
        <v>7</v>
      </c>
    </row>
    <row r="12" customFormat="false" ht="26.85" hidden="false" customHeight="false" outlineLevel="0" collapsed="false">
      <c r="B12" s="5" t="s">
        <v>8</v>
      </c>
    </row>
    <row r="13" customFormat="false" ht="26.85" hidden="false" customHeight="false" outlineLevel="0" collapsed="false">
      <c r="B13" s="5" t="s">
        <v>9</v>
      </c>
    </row>
    <row r="14" customFormat="false" ht="26.85" hidden="false" customHeight="false" outlineLevel="0" collapsed="false">
      <c r="B14" s="5" t="s">
        <v>10</v>
      </c>
    </row>
    <row r="15" customFormat="false" ht="15" hidden="false" customHeight="false" outlineLevel="0" collapsed="false">
      <c r="B15" s="3"/>
    </row>
    <row r="16" customFormat="false" ht="15" hidden="false" customHeight="false" outlineLevel="0" collapsed="false">
      <c r="B16" s="4" t="s">
        <v>11</v>
      </c>
    </row>
    <row r="17" customFormat="false" ht="15" hidden="false" customHeight="false" outlineLevel="0" collapsed="false">
      <c r="B17" s="5" t="s">
        <v>12</v>
      </c>
    </row>
    <row r="18" customFormat="false" ht="15" hidden="false" customHeight="false" outlineLevel="0" collapsed="false">
      <c r="B18" s="3"/>
    </row>
    <row r="19" customFormat="false" ht="15" hidden="false" customHeight="false" outlineLevel="0" collapsed="false">
      <c r="B19" s="4" t="s">
        <v>13</v>
      </c>
    </row>
    <row r="20" customFormat="false" ht="39.55" hidden="false" customHeight="false" outlineLevel="0" collapsed="false">
      <c r="B20" s="5" t="s">
        <v>14</v>
      </c>
    </row>
    <row r="21" customFormat="false" ht="15" hidden="false" customHeight="false" outlineLevel="0" collapsed="false">
      <c r="B21" s="3"/>
    </row>
    <row r="22" customFormat="false" ht="15" hidden="false" customHeight="false" outlineLevel="0" collapsed="false">
      <c r="B22" s="6"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10" topLeftCell="B11" activePane="bottomRight" state="frozen"/>
      <selection pane="topLeft" activeCell="A1" activeCellId="0" sqref="A1"/>
      <selection pane="topRight" activeCell="B1" activeCellId="0" sqref="B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15" min="2" style="0" width="12.5"/>
    <col collapsed="false" customWidth="true" hidden="false" outlineLevel="0" max="16" min="16" style="0" width="14"/>
  </cols>
  <sheetData>
    <row r="1" customFormat="false" ht="19.7" hidden="false" customHeight="false" outlineLevel="0" collapsed="false">
      <c r="A1" s="7" t="s">
        <v>0</v>
      </c>
    </row>
    <row r="2" customFormat="false" ht="15" hidden="false" customHeight="false" outlineLevel="0" collapsed="false">
      <c r="A2" s="8" t="s">
        <v>16</v>
      </c>
    </row>
    <row r="4" customFormat="false" ht="15" hidden="false" customHeight="false" outlineLevel="0" collapsed="false">
      <c r="A4" s="9" t="s">
        <v>17</v>
      </c>
      <c r="B4" s="10" t="s">
        <v>18</v>
      </c>
    </row>
    <row r="5" customFormat="false" ht="15" hidden="false" customHeight="false" outlineLevel="0" collapsed="false">
      <c r="A5" s="9" t="s">
        <v>19</v>
      </c>
      <c r="B5" s="11" t="n">
        <v>46328</v>
      </c>
    </row>
    <row r="6" customFormat="false" ht="15" hidden="false" customHeight="false" outlineLevel="0" collapsed="false">
      <c r="A6" s="9" t="s">
        <v>20</v>
      </c>
      <c r="B6" s="12" t="n">
        <v>40000</v>
      </c>
      <c r="C6" s="8" t="s">
        <v>21</v>
      </c>
    </row>
    <row r="7" customFormat="false" ht="15" hidden="false" customHeight="false" outlineLevel="0" collapsed="false">
      <c r="A7" s="9" t="s">
        <v>22</v>
      </c>
      <c r="B7" s="12" t="n">
        <v>50000</v>
      </c>
      <c r="C7" s="8" t="s">
        <v>23</v>
      </c>
    </row>
    <row r="9" customFormat="false" ht="15" hidden="false" customHeight="false" outlineLevel="0" collapsed="false">
      <c r="A9" s="13" t="s">
        <v>24</v>
      </c>
      <c r="B9" s="14" t="s">
        <v>25</v>
      </c>
      <c r="C9" s="14" t="s">
        <v>26</v>
      </c>
      <c r="D9" s="14" t="s">
        <v>27</v>
      </c>
      <c r="E9" s="14" t="s">
        <v>28</v>
      </c>
      <c r="F9" s="14" t="s">
        <v>29</v>
      </c>
      <c r="G9" s="14" t="s">
        <v>30</v>
      </c>
      <c r="H9" s="14" t="s">
        <v>31</v>
      </c>
      <c r="I9" s="14" t="s">
        <v>32</v>
      </c>
      <c r="J9" s="14" t="s">
        <v>33</v>
      </c>
      <c r="K9" s="14" t="s">
        <v>34</v>
      </c>
      <c r="L9" s="14" t="s">
        <v>35</v>
      </c>
      <c r="M9" s="14" t="s">
        <v>36</v>
      </c>
      <c r="N9" s="14" t="s">
        <v>37</v>
      </c>
      <c r="O9" s="14" t="s">
        <v>38</v>
      </c>
    </row>
    <row r="10" customFormat="false" ht="15" hidden="false" customHeight="false" outlineLevel="0" collapsed="false">
      <c r="A10" s="15" t="s">
        <v>39</v>
      </c>
      <c r="B10" s="16" t="n">
        <f aca="false">$B$5+7*0</f>
        <v>46328</v>
      </c>
      <c r="C10" s="16" t="n">
        <f aca="false">$B$5+7*1</f>
        <v>46335</v>
      </c>
      <c r="D10" s="16" t="n">
        <f aca="false">$B$5+7*2</f>
        <v>46342</v>
      </c>
      <c r="E10" s="16" t="n">
        <f aca="false">$B$5+7*3</f>
        <v>46349</v>
      </c>
      <c r="F10" s="16" t="n">
        <f aca="false">$B$5+7*4</f>
        <v>46356</v>
      </c>
      <c r="G10" s="16" t="n">
        <f aca="false">$B$5+7*5</f>
        <v>46363</v>
      </c>
      <c r="H10" s="16" t="n">
        <f aca="false">$B$5+7*6</f>
        <v>46370</v>
      </c>
      <c r="I10" s="16" t="n">
        <f aca="false">$B$5+7*7</f>
        <v>46377</v>
      </c>
      <c r="J10" s="16" t="n">
        <f aca="false">$B$5+7*8</f>
        <v>46384</v>
      </c>
      <c r="K10" s="16" t="n">
        <f aca="false">$B$5+7*9</f>
        <v>46391</v>
      </c>
      <c r="L10" s="16" t="n">
        <f aca="false">$B$5+7*10</f>
        <v>46398</v>
      </c>
      <c r="M10" s="16" t="n">
        <f aca="false">$B$5+7*11</f>
        <v>46405</v>
      </c>
      <c r="N10" s="16" t="n">
        <f aca="false">$B$5+7*12</f>
        <v>46412</v>
      </c>
    </row>
    <row r="12" customFormat="false" ht="15" hidden="false" customHeight="false" outlineLevel="0" collapsed="false">
      <c r="A12" s="17" t="s">
        <v>40</v>
      </c>
    </row>
    <row r="13" customFormat="false" ht="15" hidden="false" customHeight="false" outlineLevel="0" collapsed="false">
      <c r="A13" s="18" t="s">
        <v>41</v>
      </c>
      <c r="B13" s="19" t="n">
        <v>38000</v>
      </c>
      <c r="C13" s="19" t="n">
        <v>42000</v>
      </c>
      <c r="D13" s="19" t="n">
        <v>35000</v>
      </c>
      <c r="E13" s="19" t="n">
        <v>40000</v>
      </c>
      <c r="F13" s="19" t="n">
        <v>44000</v>
      </c>
      <c r="G13" s="19" t="n">
        <v>39000</v>
      </c>
      <c r="H13" s="19" t="n">
        <v>36000</v>
      </c>
      <c r="I13" s="19" t="n">
        <v>41000</v>
      </c>
      <c r="J13" s="19" t="n">
        <v>43000</v>
      </c>
      <c r="K13" s="19" t="n">
        <v>38000</v>
      </c>
      <c r="L13" s="19" t="n">
        <v>37000</v>
      </c>
      <c r="M13" s="19" t="n">
        <v>42000</v>
      </c>
      <c r="N13" s="19" t="n">
        <v>45000</v>
      </c>
      <c r="O13" s="20" t="n">
        <f aca="false">SUM(B13:N13)</f>
        <v>520000</v>
      </c>
    </row>
    <row r="14" customFormat="false" ht="15" hidden="false" customHeight="false" outlineLevel="0" collapsed="false">
      <c r="A14" s="18" t="s">
        <v>42</v>
      </c>
      <c r="B14" s="19" t="n">
        <v>3000</v>
      </c>
      <c r="C14" s="19" t="n">
        <v>3000</v>
      </c>
      <c r="D14" s="19" t="n">
        <v>3000</v>
      </c>
      <c r="E14" s="19" t="n">
        <v>3000</v>
      </c>
      <c r="F14" s="19" t="n">
        <v>3000</v>
      </c>
      <c r="G14" s="19" t="n">
        <v>3000</v>
      </c>
      <c r="H14" s="19" t="n">
        <v>3000</v>
      </c>
      <c r="I14" s="19" t="n">
        <v>3000</v>
      </c>
      <c r="J14" s="19" t="n">
        <v>3000</v>
      </c>
      <c r="K14" s="19" t="n">
        <v>3000</v>
      </c>
      <c r="L14" s="19" t="n">
        <v>3000</v>
      </c>
      <c r="M14" s="19" t="n">
        <v>3000</v>
      </c>
      <c r="N14" s="19" t="n">
        <v>3000</v>
      </c>
      <c r="O14" s="20" t="n">
        <f aca="false">SUM(B14:N14)</f>
        <v>39000</v>
      </c>
    </row>
    <row r="15" customFormat="false" ht="15" hidden="false" customHeight="false" outlineLevel="0" collapsed="false">
      <c r="A15" s="18" t="s">
        <v>43</v>
      </c>
      <c r="B15" s="19" t="n">
        <v>0</v>
      </c>
      <c r="C15" s="19" t="n">
        <v>0</v>
      </c>
      <c r="D15" s="19" t="n">
        <v>0</v>
      </c>
      <c r="E15" s="19" t="n">
        <v>0</v>
      </c>
      <c r="F15" s="19" t="n">
        <v>0</v>
      </c>
      <c r="G15" s="19" t="n">
        <v>0</v>
      </c>
      <c r="H15" s="19" t="n">
        <v>8000</v>
      </c>
      <c r="I15" s="19" t="n">
        <v>0</v>
      </c>
      <c r="J15" s="19" t="n">
        <v>0</v>
      </c>
      <c r="K15" s="19" t="n">
        <v>0</v>
      </c>
      <c r="L15" s="19" t="n">
        <v>0</v>
      </c>
      <c r="M15" s="19" t="n">
        <v>0</v>
      </c>
      <c r="N15" s="19" t="n">
        <v>0</v>
      </c>
      <c r="O15" s="20" t="n">
        <f aca="false">SUM(B15:N15)</f>
        <v>8000</v>
      </c>
    </row>
    <row r="16" customFormat="false" ht="15" hidden="false" customHeight="false" outlineLevel="0" collapsed="false">
      <c r="A16" s="21" t="s">
        <v>44</v>
      </c>
      <c r="B16" s="22" t="n">
        <f aca="false">SUM(B13:B15)</f>
        <v>41000</v>
      </c>
      <c r="C16" s="22" t="n">
        <f aca="false">SUM(C13:C15)</f>
        <v>45000</v>
      </c>
      <c r="D16" s="22" t="n">
        <f aca="false">SUM(D13:D15)</f>
        <v>38000</v>
      </c>
      <c r="E16" s="22" t="n">
        <f aca="false">SUM(E13:E15)</f>
        <v>43000</v>
      </c>
      <c r="F16" s="22" t="n">
        <f aca="false">SUM(F13:F15)</f>
        <v>47000</v>
      </c>
      <c r="G16" s="22" t="n">
        <f aca="false">SUM(G13:G15)</f>
        <v>42000</v>
      </c>
      <c r="H16" s="22" t="n">
        <f aca="false">SUM(H13:H15)</f>
        <v>47000</v>
      </c>
      <c r="I16" s="22" t="n">
        <f aca="false">SUM(I13:I15)</f>
        <v>44000</v>
      </c>
      <c r="J16" s="22" t="n">
        <f aca="false">SUM(J13:J15)</f>
        <v>46000</v>
      </c>
      <c r="K16" s="22" t="n">
        <f aca="false">SUM(K13:K15)</f>
        <v>41000</v>
      </c>
      <c r="L16" s="22" t="n">
        <f aca="false">SUM(L13:L15)</f>
        <v>40000</v>
      </c>
      <c r="M16" s="22" t="n">
        <f aca="false">SUM(M13:M15)</f>
        <v>45000</v>
      </c>
      <c r="N16" s="22" t="n">
        <f aca="false">SUM(N13:N15)</f>
        <v>48000</v>
      </c>
      <c r="O16" s="22" t="n">
        <f aca="false">SUM(O13:O15)</f>
        <v>567000</v>
      </c>
    </row>
    <row r="18" customFormat="false" ht="15" hidden="false" customHeight="false" outlineLevel="0" collapsed="false">
      <c r="A18" s="17" t="s">
        <v>45</v>
      </c>
    </row>
    <row r="19" customFormat="false" ht="15" hidden="false" customHeight="false" outlineLevel="0" collapsed="false">
      <c r="A19" s="18" t="s">
        <v>46</v>
      </c>
      <c r="B19" s="19" t="n">
        <v>0</v>
      </c>
      <c r="C19" s="19" t="n">
        <v>22000</v>
      </c>
      <c r="D19" s="19" t="n">
        <v>0</v>
      </c>
      <c r="E19" s="19" t="n">
        <v>22000</v>
      </c>
      <c r="F19" s="19" t="n">
        <v>0</v>
      </c>
      <c r="G19" s="19" t="n">
        <v>22000</v>
      </c>
      <c r="H19" s="19" t="n">
        <v>0</v>
      </c>
      <c r="I19" s="19" t="n">
        <v>22000</v>
      </c>
      <c r="J19" s="19" t="n">
        <v>0</v>
      </c>
      <c r="K19" s="19" t="n">
        <v>22000</v>
      </c>
      <c r="L19" s="19" t="n">
        <v>0</v>
      </c>
      <c r="M19" s="19" t="n">
        <v>22000</v>
      </c>
      <c r="N19" s="19" t="n">
        <v>0</v>
      </c>
      <c r="O19" s="20" t="n">
        <f aca="false">SUM(B19:N19)</f>
        <v>132000</v>
      </c>
    </row>
    <row r="20" customFormat="false" ht="15" hidden="false" customHeight="false" outlineLevel="0" collapsed="false">
      <c r="A20" s="18" t="s">
        <v>47</v>
      </c>
      <c r="B20" s="19" t="n">
        <v>6500</v>
      </c>
      <c r="C20" s="19" t="n">
        <v>0</v>
      </c>
      <c r="D20" s="19" t="n">
        <v>0</v>
      </c>
      <c r="E20" s="19" t="n">
        <v>0</v>
      </c>
      <c r="F20" s="19" t="n">
        <v>6500</v>
      </c>
      <c r="G20" s="19" t="n">
        <v>0</v>
      </c>
      <c r="H20" s="19" t="n">
        <v>0</v>
      </c>
      <c r="I20" s="19" t="n">
        <v>0</v>
      </c>
      <c r="J20" s="19" t="n">
        <v>0</v>
      </c>
      <c r="K20" s="19" t="n">
        <v>6500</v>
      </c>
      <c r="L20" s="19" t="n">
        <v>0</v>
      </c>
      <c r="M20" s="19" t="n">
        <v>0</v>
      </c>
      <c r="N20" s="19" t="n">
        <v>0</v>
      </c>
      <c r="O20" s="20" t="n">
        <f aca="false">SUM(B20:N20)</f>
        <v>19500</v>
      </c>
    </row>
    <row r="21" customFormat="false" ht="15" hidden="false" customHeight="false" outlineLevel="0" collapsed="false">
      <c r="A21" s="18" t="s">
        <v>48</v>
      </c>
      <c r="B21" s="19" t="n">
        <v>14000</v>
      </c>
      <c r="C21" s="19" t="n">
        <v>12000</v>
      </c>
      <c r="D21" s="19" t="n">
        <v>15000</v>
      </c>
      <c r="E21" s="19" t="n">
        <v>13000</v>
      </c>
      <c r="F21" s="19" t="n">
        <v>14000</v>
      </c>
      <c r="G21" s="19" t="n">
        <v>12000</v>
      </c>
      <c r="H21" s="19" t="n">
        <v>15000</v>
      </c>
      <c r="I21" s="19" t="n">
        <v>13000</v>
      </c>
      <c r="J21" s="19" t="n">
        <v>14000</v>
      </c>
      <c r="K21" s="19" t="n">
        <v>12000</v>
      </c>
      <c r="L21" s="19" t="n">
        <v>15000</v>
      </c>
      <c r="M21" s="19" t="n">
        <v>13000</v>
      </c>
      <c r="N21" s="19" t="n">
        <v>14000</v>
      </c>
      <c r="O21" s="20" t="n">
        <f aca="false">SUM(B21:N21)</f>
        <v>176000</v>
      </c>
    </row>
    <row r="22" customFormat="false" ht="15" hidden="false" customHeight="false" outlineLevel="0" collapsed="false">
      <c r="A22" s="18" t="s">
        <v>49</v>
      </c>
      <c r="B22" s="19" t="n">
        <v>9000</v>
      </c>
      <c r="C22" s="19" t="n">
        <v>9000</v>
      </c>
      <c r="D22" s="19" t="n">
        <v>4000</v>
      </c>
      <c r="E22" s="19" t="n">
        <v>2500</v>
      </c>
      <c r="F22" s="19" t="n">
        <v>0</v>
      </c>
      <c r="G22" s="19" t="n">
        <v>3000</v>
      </c>
      <c r="H22" s="19" t="n">
        <v>0</v>
      </c>
      <c r="I22" s="19" t="n">
        <v>0</v>
      </c>
      <c r="J22" s="19" t="n">
        <v>0</v>
      </c>
      <c r="K22" s="19" t="n">
        <v>0</v>
      </c>
      <c r="L22" s="19" t="n">
        <v>0</v>
      </c>
      <c r="M22" s="19" t="n">
        <v>0</v>
      </c>
      <c r="N22" s="19" t="n">
        <v>0</v>
      </c>
      <c r="O22" s="20" t="n">
        <f aca="false">SUM(B22:N22)</f>
        <v>27500</v>
      </c>
    </row>
    <row r="23" customFormat="false" ht="15" hidden="false" customHeight="false" outlineLevel="0" collapsed="false">
      <c r="A23" s="18" t="s">
        <v>50</v>
      </c>
      <c r="B23" s="19" t="n">
        <v>0</v>
      </c>
      <c r="C23" s="19" t="n">
        <v>0</v>
      </c>
      <c r="D23" s="19" t="n">
        <v>0</v>
      </c>
      <c r="E23" s="19" t="n">
        <v>0</v>
      </c>
      <c r="F23" s="19" t="n">
        <v>3200</v>
      </c>
      <c r="G23" s="19" t="n">
        <v>0</v>
      </c>
      <c r="H23" s="19" t="n">
        <v>0</v>
      </c>
      <c r="I23" s="19" t="n">
        <v>0</v>
      </c>
      <c r="J23" s="19" t="n">
        <v>3200</v>
      </c>
      <c r="K23" s="19" t="n">
        <v>0</v>
      </c>
      <c r="L23" s="19" t="n">
        <v>0</v>
      </c>
      <c r="M23" s="19" t="n">
        <v>0</v>
      </c>
      <c r="N23" s="19" t="n">
        <v>3200</v>
      </c>
      <c r="O23" s="20" t="n">
        <f aca="false">SUM(B23:N23)</f>
        <v>9600</v>
      </c>
    </row>
    <row r="24" customFormat="false" ht="15" hidden="false" customHeight="false" outlineLevel="0" collapsed="false">
      <c r="A24" s="18" t="s">
        <v>51</v>
      </c>
      <c r="B24" s="19" t="n">
        <v>0</v>
      </c>
      <c r="C24" s="19" t="n">
        <v>5000</v>
      </c>
      <c r="D24" s="19" t="n">
        <v>0</v>
      </c>
      <c r="E24" s="19" t="n">
        <v>0</v>
      </c>
      <c r="F24" s="19" t="n">
        <v>0</v>
      </c>
      <c r="G24" s="19" t="n">
        <v>5000</v>
      </c>
      <c r="H24" s="19" t="n">
        <v>0</v>
      </c>
      <c r="I24" s="19" t="n">
        <v>0</v>
      </c>
      <c r="J24" s="19" t="n">
        <v>0</v>
      </c>
      <c r="K24" s="19" t="n">
        <v>5000</v>
      </c>
      <c r="L24" s="19" t="n">
        <v>0</v>
      </c>
      <c r="M24" s="19" t="n">
        <v>0</v>
      </c>
      <c r="N24" s="19" t="n">
        <v>0</v>
      </c>
      <c r="O24" s="20" t="n">
        <f aca="false">SUM(B24:N24)</f>
        <v>15000</v>
      </c>
    </row>
    <row r="25" customFormat="false" ht="15" hidden="false" customHeight="false" outlineLevel="0" collapsed="false">
      <c r="A25" s="18" t="s">
        <v>52</v>
      </c>
      <c r="B25" s="19" t="n">
        <v>0</v>
      </c>
      <c r="C25" s="19" t="n">
        <v>0</v>
      </c>
      <c r="D25" s="19" t="n">
        <v>0</v>
      </c>
      <c r="E25" s="19" t="n">
        <v>0</v>
      </c>
      <c r="F25" s="19" t="n">
        <v>0</v>
      </c>
      <c r="G25" s="19" t="n">
        <v>0</v>
      </c>
      <c r="H25" s="19" t="n">
        <v>0</v>
      </c>
      <c r="I25" s="19" t="n">
        <v>0</v>
      </c>
      <c r="J25" s="19" t="n">
        <v>0</v>
      </c>
      <c r="K25" s="19" t="n">
        <v>0</v>
      </c>
      <c r="L25" s="19" t="n">
        <v>25000</v>
      </c>
      <c r="M25" s="19" t="n">
        <v>0</v>
      </c>
      <c r="N25" s="19" t="n">
        <v>0</v>
      </c>
      <c r="O25" s="20" t="n">
        <f aca="false">SUM(B25:N25)</f>
        <v>25000</v>
      </c>
    </row>
    <row r="26" customFormat="false" ht="15" hidden="false" customHeight="false" outlineLevel="0" collapsed="false">
      <c r="A26" s="18" t="s">
        <v>53</v>
      </c>
      <c r="B26" s="19" t="n">
        <v>2500</v>
      </c>
      <c r="C26" s="19" t="n">
        <v>2500</v>
      </c>
      <c r="D26" s="19" t="n">
        <v>2500</v>
      </c>
      <c r="E26" s="19" t="n">
        <v>2500</v>
      </c>
      <c r="F26" s="19" t="n">
        <v>2500</v>
      </c>
      <c r="G26" s="19" t="n">
        <v>2500</v>
      </c>
      <c r="H26" s="19" t="n">
        <v>2500</v>
      </c>
      <c r="I26" s="19" t="n">
        <v>2500</v>
      </c>
      <c r="J26" s="19" t="n">
        <v>2500</v>
      </c>
      <c r="K26" s="19" t="n">
        <v>2500</v>
      </c>
      <c r="L26" s="19" t="n">
        <v>2500</v>
      </c>
      <c r="M26" s="19" t="n">
        <v>2500</v>
      </c>
      <c r="N26" s="19" t="n">
        <v>2500</v>
      </c>
      <c r="O26" s="20" t="n">
        <f aca="false">SUM(B26:N26)</f>
        <v>32500</v>
      </c>
    </row>
    <row r="27" customFormat="false" ht="15" hidden="false" customHeight="false" outlineLevel="0" collapsed="false">
      <c r="A27" s="21" t="s">
        <v>54</v>
      </c>
      <c r="B27" s="22" t="n">
        <f aca="false">SUM(B19:B26)</f>
        <v>32000</v>
      </c>
      <c r="C27" s="22" t="n">
        <f aca="false">SUM(C19:C26)</f>
        <v>50500</v>
      </c>
      <c r="D27" s="22" t="n">
        <f aca="false">SUM(D19:D26)</f>
        <v>21500</v>
      </c>
      <c r="E27" s="22" t="n">
        <f aca="false">SUM(E19:E26)</f>
        <v>40000</v>
      </c>
      <c r="F27" s="22" t="n">
        <f aca="false">SUM(F19:F26)</f>
        <v>26200</v>
      </c>
      <c r="G27" s="22" t="n">
        <f aca="false">SUM(G19:G26)</f>
        <v>44500</v>
      </c>
      <c r="H27" s="22" t="n">
        <f aca="false">SUM(H19:H26)</f>
        <v>17500</v>
      </c>
      <c r="I27" s="22" t="n">
        <f aca="false">SUM(I19:I26)</f>
        <v>37500</v>
      </c>
      <c r="J27" s="22" t="n">
        <f aca="false">SUM(J19:J26)</f>
        <v>19700</v>
      </c>
      <c r="K27" s="22" t="n">
        <f aca="false">SUM(K19:K26)</f>
        <v>48000</v>
      </c>
      <c r="L27" s="22" t="n">
        <f aca="false">SUM(L19:L26)</f>
        <v>42500</v>
      </c>
      <c r="M27" s="22" t="n">
        <f aca="false">SUM(M19:M26)</f>
        <v>37500</v>
      </c>
      <c r="N27" s="22" t="n">
        <f aca="false">SUM(N19:N26)</f>
        <v>19700</v>
      </c>
      <c r="O27" s="22" t="n">
        <f aca="false">SUM(O19:O26)</f>
        <v>437100</v>
      </c>
    </row>
    <row r="29" customFormat="false" ht="15" hidden="false" customHeight="false" outlineLevel="0" collapsed="false">
      <c r="A29" s="9" t="s">
        <v>55</v>
      </c>
      <c r="B29" s="23" t="n">
        <f aca="false">B16-B27</f>
        <v>9000</v>
      </c>
      <c r="C29" s="23" t="n">
        <f aca="false">C16-C27</f>
        <v>-5500</v>
      </c>
      <c r="D29" s="23" t="n">
        <f aca="false">D16-D27</f>
        <v>16500</v>
      </c>
      <c r="E29" s="23" t="n">
        <f aca="false">E16-E27</f>
        <v>3000</v>
      </c>
      <c r="F29" s="23" t="n">
        <f aca="false">F16-F27</f>
        <v>20800</v>
      </c>
      <c r="G29" s="23" t="n">
        <f aca="false">G16-G27</f>
        <v>-2500</v>
      </c>
      <c r="H29" s="23" t="n">
        <f aca="false">H16-H27</f>
        <v>29500</v>
      </c>
      <c r="I29" s="23" t="n">
        <f aca="false">I16-I27</f>
        <v>6500</v>
      </c>
      <c r="J29" s="23" t="n">
        <f aca="false">J16-J27</f>
        <v>26300</v>
      </c>
      <c r="K29" s="23" t="n">
        <f aca="false">K16-K27</f>
        <v>-7000</v>
      </c>
      <c r="L29" s="23" t="n">
        <f aca="false">L16-L27</f>
        <v>-2500</v>
      </c>
      <c r="M29" s="23" t="n">
        <f aca="false">M16-M27</f>
        <v>7500</v>
      </c>
      <c r="N29" s="23" t="n">
        <f aca="false">N16-N27</f>
        <v>28300</v>
      </c>
      <c r="O29" s="23" t="n">
        <f aca="false">O16-O27</f>
        <v>129900</v>
      </c>
    </row>
    <row r="30" customFormat="false" ht="15" hidden="false" customHeight="false" outlineLevel="0" collapsed="false">
      <c r="A30" s="18" t="s">
        <v>56</v>
      </c>
      <c r="B30" s="20" t="n">
        <f aca="false">$B$6</f>
        <v>40000</v>
      </c>
      <c r="C30" s="20" t="n">
        <f aca="false">B31</f>
        <v>49000</v>
      </c>
      <c r="D30" s="20" t="n">
        <f aca="false">C31</f>
        <v>43500</v>
      </c>
      <c r="E30" s="20" t="n">
        <f aca="false">D31</f>
        <v>60000</v>
      </c>
      <c r="F30" s="20" t="n">
        <f aca="false">E31</f>
        <v>63000</v>
      </c>
      <c r="G30" s="20" t="n">
        <f aca="false">F31</f>
        <v>83800</v>
      </c>
      <c r="H30" s="20" t="n">
        <f aca="false">G31</f>
        <v>81300</v>
      </c>
      <c r="I30" s="20" t="n">
        <f aca="false">H31</f>
        <v>110800</v>
      </c>
      <c r="J30" s="20" t="n">
        <f aca="false">I31</f>
        <v>117300</v>
      </c>
      <c r="K30" s="20" t="n">
        <f aca="false">J31</f>
        <v>143600</v>
      </c>
      <c r="L30" s="20" t="n">
        <f aca="false">K31</f>
        <v>136600</v>
      </c>
      <c r="M30" s="20" t="n">
        <f aca="false">L31</f>
        <v>134100</v>
      </c>
      <c r="N30" s="20" t="n">
        <f aca="false">M31</f>
        <v>141600</v>
      </c>
      <c r="O30" s="20" t="n">
        <f aca="false">B30</f>
        <v>40000</v>
      </c>
    </row>
    <row r="31" customFormat="false" ht="15" hidden="false" customHeight="false" outlineLevel="0" collapsed="false">
      <c r="A31" s="24" t="s">
        <v>57</v>
      </c>
      <c r="B31" s="25" t="n">
        <f aca="false">B30+B29</f>
        <v>49000</v>
      </c>
      <c r="C31" s="25" t="n">
        <f aca="false">C30+C29</f>
        <v>43500</v>
      </c>
      <c r="D31" s="25" t="n">
        <f aca="false">D30+D29</f>
        <v>60000</v>
      </c>
      <c r="E31" s="25" t="n">
        <f aca="false">E30+E29</f>
        <v>63000</v>
      </c>
      <c r="F31" s="25" t="n">
        <f aca="false">F30+F29</f>
        <v>83800</v>
      </c>
      <c r="G31" s="25" t="n">
        <f aca="false">G30+G29</f>
        <v>81300</v>
      </c>
      <c r="H31" s="25" t="n">
        <f aca="false">H30+H29</f>
        <v>110800</v>
      </c>
      <c r="I31" s="25" t="n">
        <f aca="false">I30+I29</f>
        <v>117300</v>
      </c>
      <c r="J31" s="25" t="n">
        <f aca="false">J30+J29</f>
        <v>143600</v>
      </c>
      <c r="K31" s="25" t="n">
        <f aca="false">K30+K29</f>
        <v>136600</v>
      </c>
      <c r="L31" s="25" t="n">
        <f aca="false">L30+L29</f>
        <v>134100</v>
      </c>
      <c r="M31" s="25" t="n">
        <f aca="false">M30+M29</f>
        <v>141600</v>
      </c>
      <c r="N31" s="25" t="n">
        <f aca="false">N30+N29</f>
        <v>169900</v>
      </c>
      <c r="O31" s="25" t="n">
        <f aca="false">N31</f>
        <v>169900</v>
      </c>
    </row>
    <row r="32" customFormat="false" ht="15" hidden="false" customHeight="false" outlineLevel="0" collapsed="false">
      <c r="A32" s="18" t="s">
        <v>58</v>
      </c>
      <c r="B32" s="20" t="n">
        <f aca="false">B31-$B$7</f>
        <v>-1000</v>
      </c>
      <c r="C32" s="20" t="n">
        <f aca="false">C31-$B$7</f>
        <v>-6500</v>
      </c>
      <c r="D32" s="20" t="n">
        <f aca="false">D31-$B$7</f>
        <v>10000</v>
      </c>
      <c r="E32" s="20" t="n">
        <f aca="false">E31-$B$7</f>
        <v>13000</v>
      </c>
      <c r="F32" s="20" t="n">
        <f aca="false">F31-$B$7</f>
        <v>33800</v>
      </c>
      <c r="G32" s="20" t="n">
        <f aca="false">G31-$B$7</f>
        <v>31300</v>
      </c>
      <c r="H32" s="20" t="n">
        <f aca="false">H31-$B$7</f>
        <v>60800</v>
      </c>
      <c r="I32" s="20" t="n">
        <f aca="false">I31-$B$7</f>
        <v>67300</v>
      </c>
      <c r="J32" s="20" t="n">
        <f aca="false">J31-$B$7</f>
        <v>93600</v>
      </c>
      <c r="K32" s="20" t="n">
        <f aca="false">K31-$B$7</f>
        <v>86600</v>
      </c>
      <c r="L32" s="20" t="n">
        <f aca="false">L31-$B$7</f>
        <v>84100</v>
      </c>
      <c r="M32" s="20" t="n">
        <f aca="false">M31-$B$7</f>
        <v>91600</v>
      </c>
      <c r="N32" s="20" t="n">
        <f aca="false">N31-$B$7</f>
        <v>119900</v>
      </c>
    </row>
    <row r="34" customFormat="false" ht="15" hidden="false" customHeight="false" outlineLevel="0" collapsed="false">
      <c r="A34" s="9" t="s">
        <v>59</v>
      </c>
      <c r="B34" s="23" t="n">
        <f aca="false">MIN(B31:N31)</f>
        <v>43500</v>
      </c>
    </row>
    <row r="35" customFormat="false" ht="15" hidden="false" customHeight="false" outlineLevel="0" collapsed="false">
      <c r="A35" s="9" t="s">
        <v>60</v>
      </c>
      <c r="B35" s="26" t="str">
        <f aca="false">INDEX(B9:N9,MATCH(B34,B31:N31,0))</f>
        <v>W2</v>
      </c>
    </row>
    <row r="36" customFormat="false" ht="15" hidden="false" customHeight="false" outlineLevel="0" collapsed="false">
      <c r="A36" s="9" t="s">
        <v>61</v>
      </c>
      <c r="B36" s="9" t="n">
        <f aca="false">COUNTIF(B32:N32,"&lt;0")</f>
        <v>2</v>
      </c>
    </row>
    <row r="38" customFormat="false" ht="15" hidden="false" customHeight="false" outlineLevel="0" collapsed="false">
      <c r="A38" s="17" t="s">
        <v>62</v>
      </c>
    </row>
  </sheetData>
  <conditionalFormatting sqref="B31:N31">
    <cfRule type="expression" priority="2" aboveAverage="0" equalAverage="0" bottom="0" percent="0" rank="0" text="" dxfId="0">
      <formula>B31&lt;$B$7</formula>
    </cfRule>
  </conditionalFormatting>
  <conditionalFormatting sqref="B32:N32">
    <cfRule type="expression" priority="3" aboveAverage="0" equalAverage="0" bottom="0" percent="0" rank="0" text="" dxfId="1">
      <formula>B32&lt;0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2026-11-01T12:14:41Z</dcterms:created>
  <dc:creator>openpyxl</dc:creator>
  <dc:description/>
  <dc:language>en-US</dc:language>
  <cp:lastModifiedBy/>
  <dcterms:modified xsi:type="dcterms:W3CDTF">2026-11-01T12:14:41Z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